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13_ncr:1_{F1C0C28D-5186-40F2-AD13-33F468799B79}" xr6:coauthVersionLast="47" xr6:coauthVersionMax="47" xr10:uidLastSave="{00000000-0000-0000-0000-000000000000}"/>
  <bookViews>
    <workbookView xWindow="2340" yWindow="1875" windowWidth="26235" windowHeight="14325" xr2:uid="{05ED640A-4A50-4D57-95A1-194F0371EA80}"/>
  </bookViews>
  <sheets>
    <sheet name="DD Calculato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G9" i="2"/>
  <c r="E9" i="2"/>
  <c r="E10" i="2" s="1"/>
  <c r="E11" i="2" s="1"/>
  <c r="C9" i="2"/>
  <c r="D9" i="2" s="1"/>
  <c r="L8" i="2"/>
  <c r="M8" i="2" s="1"/>
  <c r="N8" i="2" s="1"/>
  <c r="O8" i="2" s="1"/>
  <c r="P8" i="2" s="1"/>
  <c r="Q8" i="2" s="1"/>
  <c r="R8" i="2" s="1"/>
  <c r="S8" i="2" s="1"/>
  <c r="T8" i="2" s="1"/>
  <c r="U8" i="2" s="1"/>
  <c r="V8" i="2" s="1"/>
  <c r="W8" i="2" s="1"/>
  <c r="X8" i="2" s="1"/>
  <c r="Y8" i="2" s="1"/>
  <c r="Z8" i="2" s="1"/>
  <c r="AA8" i="2" s="1"/>
  <c r="AB8" i="2" s="1"/>
  <c r="AC8" i="2" s="1"/>
  <c r="AD8" i="2" s="1"/>
  <c r="AE8" i="2" s="1"/>
  <c r="F9" i="2" l="1"/>
  <c r="C10" i="2"/>
  <c r="K10" i="2" s="1"/>
  <c r="E12" i="2"/>
  <c r="F10" i="2" l="1"/>
  <c r="H9" i="2"/>
  <c r="I9" i="2" s="1"/>
  <c r="C11" i="2"/>
  <c r="K11" i="2" s="1"/>
  <c r="L10" i="2"/>
  <c r="G10" i="2" s="1"/>
  <c r="D10" i="2"/>
  <c r="E13" i="2"/>
  <c r="F11" i="2" l="1"/>
  <c r="H10" i="2"/>
  <c r="I10" i="2" s="1"/>
  <c r="D11" i="2"/>
  <c r="E14" i="2"/>
  <c r="C12" i="2"/>
  <c r="M11" i="2"/>
  <c r="L11" i="2"/>
  <c r="L12" i="2" l="1"/>
  <c r="H11" i="2"/>
  <c r="F12" i="2"/>
  <c r="D12" i="2"/>
  <c r="N12" i="2"/>
  <c r="C13" i="2"/>
  <c r="M12" i="2"/>
  <c r="K12" i="2"/>
  <c r="G11" i="2"/>
  <c r="E15" i="2"/>
  <c r="I11" i="2" l="1"/>
  <c r="H12" i="2"/>
  <c r="F13" i="2"/>
  <c r="D13" i="2"/>
  <c r="G12" i="2"/>
  <c r="C14" i="2"/>
  <c r="L13" i="2"/>
  <c r="K13" i="2"/>
  <c r="N13" i="2"/>
  <c r="M13" i="2"/>
  <c r="O13" i="2"/>
  <c r="E16" i="2"/>
  <c r="I12" i="2" l="1"/>
  <c r="H13" i="2"/>
  <c r="F14" i="2"/>
  <c r="D14" i="2"/>
  <c r="G13" i="2"/>
  <c r="P14" i="2"/>
  <c r="N14" i="2"/>
  <c r="O14" i="2"/>
  <c r="M14" i="2"/>
  <c r="L14" i="2"/>
  <c r="C15" i="2"/>
  <c r="K14" i="2"/>
  <c r="E17" i="2"/>
  <c r="I13" i="2" l="1"/>
  <c r="H14" i="2"/>
  <c r="F15" i="2"/>
  <c r="D15" i="2"/>
  <c r="G14" i="2"/>
  <c r="K15" i="2"/>
  <c r="N15" i="2"/>
  <c r="M15" i="2"/>
  <c r="L15" i="2"/>
  <c r="Q15" i="2"/>
  <c r="P15" i="2"/>
  <c r="O15" i="2"/>
  <c r="C16" i="2"/>
  <c r="E18" i="2"/>
  <c r="I14" i="2" l="1"/>
  <c r="D16" i="2"/>
  <c r="H15" i="2"/>
  <c r="F16" i="2"/>
  <c r="C17" i="2"/>
  <c r="K16" i="2"/>
  <c r="N16" i="2"/>
  <c r="L16" i="2"/>
  <c r="R16" i="2"/>
  <c r="M16" i="2"/>
  <c r="Q16" i="2"/>
  <c r="O16" i="2"/>
  <c r="P16" i="2"/>
  <c r="G15" i="2"/>
  <c r="E19" i="2"/>
  <c r="I15" i="2" l="1"/>
  <c r="D17" i="2"/>
  <c r="H16" i="2"/>
  <c r="F17" i="2"/>
  <c r="G16" i="2"/>
  <c r="I16" i="2" s="1"/>
  <c r="N17" i="2"/>
  <c r="Q17" i="2"/>
  <c r="M17" i="2"/>
  <c r="C18" i="2"/>
  <c r="K17" i="2"/>
  <c r="S17" i="2"/>
  <c r="R17" i="2"/>
  <c r="P17" i="2"/>
  <c r="L17" i="2"/>
  <c r="O17" i="2"/>
  <c r="E20" i="2"/>
  <c r="D18" i="2" l="1"/>
  <c r="H17" i="2"/>
  <c r="F18" i="2"/>
  <c r="G17" i="2"/>
  <c r="S18" i="2"/>
  <c r="M18" i="2"/>
  <c r="P18" i="2"/>
  <c r="K18" i="2"/>
  <c r="R18" i="2"/>
  <c r="Q18" i="2"/>
  <c r="C19" i="2"/>
  <c r="L18" i="2"/>
  <c r="T18" i="2"/>
  <c r="O18" i="2"/>
  <c r="N18" i="2"/>
  <c r="E21" i="2"/>
  <c r="I17" i="2" l="1"/>
  <c r="D19" i="2"/>
  <c r="H18" i="2"/>
  <c r="F19" i="2"/>
  <c r="T19" i="2"/>
  <c r="U19" i="2"/>
  <c r="K19" i="2"/>
  <c r="S19" i="2"/>
  <c r="N19" i="2"/>
  <c r="R19" i="2"/>
  <c r="Q19" i="2"/>
  <c r="L19" i="2"/>
  <c r="C20" i="2"/>
  <c r="O19" i="2"/>
  <c r="M19" i="2"/>
  <c r="P19" i="2"/>
  <c r="G18" i="2"/>
  <c r="E22" i="2"/>
  <c r="D20" i="2" l="1"/>
  <c r="I18" i="2"/>
  <c r="H19" i="2"/>
  <c r="F20" i="2"/>
  <c r="P20" i="2"/>
  <c r="N20" i="2"/>
  <c r="L20" i="2"/>
  <c r="V20" i="2"/>
  <c r="R20" i="2"/>
  <c r="C21" i="2"/>
  <c r="T20" i="2"/>
  <c r="O20" i="2"/>
  <c r="U20" i="2"/>
  <c r="Q20" i="2"/>
  <c r="K20" i="2"/>
  <c r="M20" i="2"/>
  <c r="S20" i="2"/>
  <c r="G19" i="2"/>
  <c r="E23" i="2"/>
  <c r="D21" i="2" l="1"/>
  <c r="I19" i="2"/>
  <c r="H20" i="2"/>
  <c r="F21" i="2"/>
  <c r="G20" i="2"/>
  <c r="T21" i="2"/>
  <c r="Q21" i="2"/>
  <c r="O21" i="2"/>
  <c r="C22" i="2"/>
  <c r="K21" i="2"/>
  <c r="U21" i="2"/>
  <c r="S21" i="2"/>
  <c r="N21" i="2"/>
  <c r="M21" i="2"/>
  <c r="P21" i="2"/>
  <c r="L21" i="2"/>
  <c r="W21" i="2"/>
  <c r="R21" i="2"/>
  <c r="V21" i="2"/>
  <c r="E24" i="2"/>
  <c r="I20" i="2" l="1"/>
  <c r="D22" i="2"/>
  <c r="H21" i="2"/>
  <c r="F22" i="2"/>
  <c r="R22" i="2"/>
  <c r="O22" i="2"/>
  <c r="M22" i="2"/>
  <c r="L22" i="2"/>
  <c r="W22" i="2"/>
  <c r="N22" i="2"/>
  <c r="C23" i="2"/>
  <c r="U22" i="2"/>
  <c r="Q22" i="2"/>
  <c r="K22" i="2"/>
  <c r="S22" i="2"/>
  <c r="V22" i="2"/>
  <c r="X22" i="2"/>
  <c r="T22" i="2"/>
  <c r="P22" i="2"/>
  <c r="G21" i="2"/>
  <c r="E25" i="2"/>
  <c r="I21" i="2" l="1"/>
  <c r="D23" i="2"/>
  <c r="H22" i="2"/>
  <c r="F23" i="2"/>
  <c r="G22" i="2"/>
  <c r="W23" i="2"/>
  <c r="U23" i="2"/>
  <c r="M23" i="2"/>
  <c r="X23" i="2"/>
  <c r="N23" i="2"/>
  <c r="O23" i="2"/>
  <c r="C24" i="2"/>
  <c r="K23" i="2"/>
  <c r="T23" i="2"/>
  <c r="S23" i="2"/>
  <c r="Y23" i="2"/>
  <c r="P23" i="2"/>
  <c r="L23" i="2"/>
  <c r="V23" i="2"/>
  <c r="R23" i="2"/>
  <c r="Q23" i="2"/>
  <c r="E26" i="2"/>
  <c r="D24" i="2" l="1"/>
  <c r="I22" i="2"/>
  <c r="H23" i="2"/>
  <c r="F24" i="2"/>
  <c r="G23" i="2"/>
  <c r="T24" i="2"/>
  <c r="Y24" i="2"/>
  <c r="M24" i="2"/>
  <c r="Z24" i="2"/>
  <c r="K24" i="2"/>
  <c r="L24" i="2"/>
  <c r="O24" i="2"/>
  <c r="Q24" i="2"/>
  <c r="S24" i="2"/>
  <c r="C25" i="2"/>
  <c r="V24" i="2"/>
  <c r="W24" i="2"/>
  <c r="R24" i="2"/>
  <c r="P24" i="2"/>
  <c r="X24" i="2"/>
  <c r="N24" i="2"/>
  <c r="U24" i="2"/>
  <c r="E27" i="2"/>
  <c r="D25" i="2" l="1"/>
  <c r="I23" i="2"/>
  <c r="H24" i="2"/>
  <c r="F25" i="2"/>
  <c r="Z25" i="2"/>
  <c r="AA25" i="2"/>
  <c r="N25" i="2"/>
  <c r="L25" i="2"/>
  <c r="U25" i="2"/>
  <c r="O25" i="2"/>
  <c r="Q25" i="2"/>
  <c r="R25" i="2"/>
  <c r="Y25" i="2"/>
  <c r="M25" i="2"/>
  <c r="W25" i="2"/>
  <c r="K25" i="2"/>
  <c r="X25" i="2"/>
  <c r="T25" i="2"/>
  <c r="S25" i="2"/>
  <c r="C26" i="2"/>
  <c r="V25" i="2"/>
  <c r="P25" i="2"/>
  <c r="G24" i="2"/>
  <c r="E28" i="2"/>
  <c r="D26" i="2" l="1"/>
  <c r="I24" i="2"/>
  <c r="H25" i="2"/>
  <c r="F26" i="2"/>
  <c r="R26" i="2"/>
  <c r="X26" i="2"/>
  <c r="AA26" i="2"/>
  <c r="AB26" i="2"/>
  <c r="P26" i="2"/>
  <c r="U26" i="2"/>
  <c r="T26" i="2"/>
  <c r="K26" i="2"/>
  <c r="Z26" i="2"/>
  <c r="M26" i="2"/>
  <c r="Y26" i="2"/>
  <c r="W26" i="2"/>
  <c r="V26" i="2"/>
  <c r="Q26" i="2"/>
  <c r="S26" i="2"/>
  <c r="O26" i="2"/>
  <c r="L26" i="2"/>
  <c r="N26" i="2"/>
  <c r="C27" i="2"/>
  <c r="D27" i="2" s="1"/>
  <c r="G25" i="2"/>
  <c r="I25" i="2" l="1"/>
  <c r="H26" i="2"/>
  <c r="F27" i="2"/>
  <c r="R27" i="2"/>
  <c r="Q27" i="2"/>
  <c r="AB27" i="2"/>
  <c r="L27" i="2"/>
  <c r="AA27" i="2"/>
  <c r="V27" i="2"/>
  <c r="Z27" i="2"/>
  <c r="S27" i="2"/>
  <c r="Y27" i="2"/>
  <c r="N27" i="2"/>
  <c r="X27" i="2"/>
  <c r="U27" i="2"/>
  <c r="K27" i="2"/>
  <c r="W27" i="2"/>
  <c r="T27" i="2"/>
  <c r="AC27" i="2"/>
  <c r="M27" i="2"/>
  <c r="C28" i="2"/>
  <c r="D28" i="2" s="1"/>
  <c r="O27" i="2"/>
  <c r="P27" i="2"/>
  <c r="G26" i="2"/>
  <c r="I26" i="2" l="1"/>
  <c r="H27" i="2"/>
  <c r="F28" i="2"/>
  <c r="Y28" i="2"/>
  <c r="N28" i="2"/>
  <c r="AB28" i="2"/>
  <c r="M28" i="2"/>
  <c r="W28" i="2"/>
  <c r="S28" i="2"/>
  <c r="U28" i="2"/>
  <c r="AA28" i="2"/>
  <c r="AC28" i="2"/>
  <c r="L28" i="2"/>
  <c r="O28" i="2"/>
  <c r="AD28" i="2"/>
  <c r="R28" i="2"/>
  <c r="T28" i="2"/>
  <c r="Z28" i="2"/>
  <c r="P28" i="2"/>
  <c r="V28" i="2"/>
  <c r="Q28" i="2"/>
  <c r="X28" i="2"/>
  <c r="K28" i="2"/>
  <c r="G27" i="2"/>
  <c r="I27" i="2" l="1"/>
  <c r="H28" i="2"/>
  <c r="G28" i="2"/>
  <c r="I28" i="2" l="1"/>
</calcChain>
</file>

<file path=xl/sharedStrings.xml><?xml version="1.0" encoding="utf-8"?>
<sst xmlns="http://schemas.openxmlformats.org/spreadsheetml/2006/main" count="22" uniqueCount="21">
  <si>
    <t>Profit Retrievel Strategy Drawdown Calculator</t>
  </si>
  <si>
    <t>Gap size</t>
  </si>
  <si>
    <t xml:space="preserve">Lot size </t>
  </si>
  <si>
    <t>:1 Leverage</t>
  </si>
  <si>
    <t>Multiplier</t>
  </si>
  <si>
    <t>Financial Max DD</t>
  </si>
  <si>
    <t>Max Trend pips</t>
  </si>
  <si>
    <t xml:space="preserve">The purple blocks are the inputs. You can't change anything else  </t>
  </si>
  <si>
    <t>Level</t>
  </si>
  <si>
    <t>Gaps (pips)</t>
  </si>
  <si>
    <t>Cumulative Gap Size -pips</t>
  </si>
  <si>
    <t>Rounded Lots</t>
  </si>
  <si>
    <t>Cumulative Lots</t>
  </si>
  <si>
    <t>Cumulative DD</t>
  </si>
  <si>
    <t>Approximate Margins</t>
  </si>
  <si>
    <t>TOTAL Financial Impact</t>
  </si>
  <si>
    <r>
      <t xml:space="preserve">This calculator is designed to give traders a sense of </t>
    </r>
    <r>
      <rPr>
        <b/>
        <sz val="11"/>
        <color rgb="FFFFFF00"/>
        <rFont val="Aptos Narrow"/>
        <family val="2"/>
        <scheme val="minor"/>
      </rPr>
      <t>how the 4 main settings for Profit Retrieval strategies impact drawdowns</t>
    </r>
    <r>
      <rPr>
        <b/>
        <sz val="11"/>
        <color theme="0"/>
        <rFont val="Aptos Narrow"/>
        <family val="2"/>
        <scheme val="minor"/>
      </rPr>
      <t>. Please note that this calculator ignores spreads, overnight charges, and margin requirements, which should also be considered by traders.</t>
    </r>
  </si>
  <si>
    <r>
      <t>The cumulative Gap Size gives an idea of the</t>
    </r>
    <r>
      <rPr>
        <b/>
        <sz val="12"/>
        <color theme="1"/>
        <rFont val="Aptos Narrow"/>
        <family val="2"/>
        <scheme val="minor"/>
      </rPr>
      <t xml:space="preserve"> </t>
    </r>
    <r>
      <rPr>
        <b/>
        <sz val="12"/>
        <color rgb="FFC00000"/>
        <rFont val="Aptos Narrow"/>
        <family val="2"/>
        <scheme val="minor"/>
      </rPr>
      <t>Trend size</t>
    </r>
    <r>
      <rPr>
        <sz val="11"/>
        <color theme="1"/>
        <rFont val="Aptos Narrow"/>
        <family val="2"/>
        <scheme val="minor"/>
      </rPr>
      <t xml:space="preserve"> catered for by the settings</t>
    </r>
  </si>
  <si>
    <r>
      <t xml:space="preserve">The cumulative Drawdown Size gives an idea of the </t>
    </r>
    <r>
      <rPr>
        <b/>
        <sz val="11"/>
        <color rgb="FFC00000"/>
        <rFont val="Aptos Narrow"/>
        <family val="2"/>
        <scheme val="minor"/>
      </rPr>
      <t>DD loss</t>
    </r>
    <r>
      <rPr>
        <sz val="11"/>
        <color theme="1"/>
        <rFont val="Aptos Narrow"/>
        <family val="2"/>
        <scheme val="minor"/>
      </rPr>
      <t xml:space="preserve"> resulting from the settings</t>
    </r>
  </si>
  <si>
    <t>To get a full picture the Margins, spreads and swap fees need to be added to the DD total</t>
  </si>
  <si>
    <t>Approximate margins may change based on the currencies used and are only a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</si>
</sst>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i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right" wrapText="1"/>
    </xf>
    <xf numFmtId="0" fontId="3" fillId="0" borderId="3" xfId="0" applyFont="1" applyBorder="1" applyAlignment="1">
      <alignment horizontal="center" wrapText="1"/>
    </xf>
    <xf numFmtId="2" fontId="0" fillId="0" borderId="0" xfId="0" applyNumberFormat="1"/>
    <xf numFmtId="3" fontId="0" fillId="2" borderId="0" xfId="0" applyNumberFormat="1" applyFill="1"/>
    <xf numFmtId="2" fontId="0" fillId="0" borderId="5" xfId="0" applyNumberFormat="1" applyBorder="1"/>
    <xf numFmtId="1" fontId="0" fillId="0" borderId="0" xfId="0" applyNumberFormat="1"/>
    <xf numFmtId="0" fontId="0" fillId="0" borderId="6" xfId="0" applyBorder="1"/>
    <xf numFmtId="3" fontId="0" fillId="0" borderId="7" xfId="0" applyNumberFormat="1" applyBorder="1"/>
    <xf numFmtId="0" fontId="0" fillId="0" borderId="8" xfId="0" applyBorder="1"/>
    <xf numFmtId="0" fontId="3" fillId="6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5" borderId="0" xfId="0" applyNumberFormat="1" applyFill="1" applyAlignment="1">
      <alignment horizontal="center"/>
    </xf>
    <xf numFmtId="22" fontId="11" fillId="0" borderId="0" xfId="0" applyNumberFormat="1" applyFont="1"/>
    <xf numFmtId="164" fontId="0" fillId="6" borderId="0" xfId="0" applyNumberFormat="1" applyFill="1"/>
    <xf numFmtId="0" fontId="3" fillId="8" borderId="2" xfId="0" applyFont="1" applyFill="1" applyBorder="1" applyAlignment="1">
      <alignment horizontal="center" wrapText="1"/>
    </xf>
    <xf numFmtId="164" fontId="0" fillId="8" borderId="0" xfId="0" applyNumberFormat="1" applyFill="1"/>
    <xf numFmtId="0" fontId="3" fillId="9" borderId="2" xfId="0" applyFont="1" applyFill="1" applyBorder="1" applyAlignment="1">
      <alignment horizontal="center" wrapText="1"/>
    </xf>
    <xf numFmtId="164" fontId="0" fillId="9" borderId="0" xfId="0" applyNumberFormat="1" applyFill="1"/>
    <xf numFmtId="0" fontId="1" fillId="0" borderId="0" xfId="0" applyFont="1" applyAlignment="1" applyProtection="1">
      <alignment horizontal="center"/>
      <protection locked="0"/>
    </xf>
    <xf numFmtId="4" fontId="0" fillId="0" borderId="7" xfId="0" applyNumberFormat="1" applyBorder="1"/>
    <xf numFmtId="0" fontId="0" fillId="0" borderId="7" xfId="0" applyBorder="1"/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center"/>
    </xf>
    <xf numFmtId="0" fontId="6" fillId="0" borderId="7" xfId="0" applyFont="1" applyBorder="1" applyAlignment="1">
      <alignment vertical="center"/>
    </xf>
    <xf numFmtId="0" fontId="5" fillId="4" borderId="0" xfId="0" applyFont="1" applyFill="1" applyAlignment="1">
      <alignment horizontal="center"/>
    </xf>
    <xf numFmtId="0" fontId="4" fillId="7" borderId="0" xfId="0" applyFont="1" applyFill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3F090-52B8-4FE3-B71B-D5F3358E041C}">
  <dimension ref="B2:AE37"/>
  <sheetViews>
    <sheetView showGridLines="0" tabSelected="1" workbookViewId="0">
      <selection activeCell="C4" sqref="C4"/>
    </sheetView>
  </sheetViews>
  <sheetFormatPr defaultRowHeight="15" x14ac:dyDescent="0.25"/>
  <cols>
    <col min="1" max="1" width="17.5703125" customWidth="1"/>
    <col min="2" max="2" width="10.7109375" customWidth="1"/>
    <col min="3" max="3" width="12.85546875" customWidth="1"/>
    <col min="4" max="4" width="13.7109375" customWidth="1"/>
    <col min="5" max="6" width="12" customWidth="1"/>
    <col min="7" max="7" width="13.7109375" customWidth="1"/>
    <col min="8" max="9" width="13.140625" customWidth="1"/>
    <col min="10" max="10" width="3.7109375" customWidth="1"/>
    <col min="11" max="31" width="9.140625" hidden="1" customWidth="1"/>
    <col min="32" max="32" width="28.85546875" customWidth="1"/>
    <col min="33" max="33" width="9.140625" customWidth="1"/>
  </cols>
  <sheetData>
    <row r="2" spans="2:31" ht="26.25" x14ac:dyDescent="0.4">
      <c r="B2" s="35" t="s">
        <v>0</v>
      </c>
      <c r="C2" s="35"/>
      <c r="D2" s="35"/>
      <c r="E2" s="35"/>
      <c r="F2" s="35"/>
      <c r="G2" s="35"/>
      <c r="H2" s="35"/>
      <c r="I2" s="35"/>
      <c r="J2" s="35"/>
    </row>
    <row r="4" spans="2:31" ht="18.75" x14ac:dyDescent="0.3">
      <c r="C4" s="31">
        <v>30</v>
      </c>
      <c r="D4" s="2" t="s">
        <v>1</v>
      </c>
      <c r="E4" s="31">
        <v>0.1</v>
      </c>
      <c r="F4" s="2" t="s">
        <v>2</v>
      </c>
      <c r="G4" s="31">
        <v>100</v>
      </c>
      <c r="H4" s="2" t="s">
        <v>3</v>
      </c>
      <c r="I4" s="2"/>
      <c r="J4" s="3"/>
    </row>
    <row r="5" spans="2:31" ht="18.75" x14ac:dyDescent="0.3">
      <c r="C5" s="31">
        <v>0.96499999999999997</v>
      </c>
      <c r="D5" s="2" t="s">
        <v>4</v>
      </c>
      <c r="E5" s="31">
        <v>2</v>
      </c>
      <c r="F5" s="2" t="s">
        <v>4</v>
      </c>
      <c r="G5" s="32">
        <v>4000</v>
      </c>
      <c r="H5" s="2" t="s">
        <v>5</v>
      </c>
      <c r="I5" s="3"/>
      <c r="J5" s="3"/>
    </row>
    <row r="6" spans="2:31" ht="18.75" x14ac:dyDescent="0.3">
      <c r="C6" s="28"/>
      <c r="D6" s="2"/>
      <c r="E6" s="28"/>
      <c r="F6" s="2"/>
      <c r="G6" s="33">
        <v>500</v>
      </c>
      <c r="H6" s="2" t="s">
        <v>6</v>
      </c>
      <c r="I6" s="3"/>
      <c r="J6" s="3"/>
    </row>
    <row r="7" spans="2:31" ht="24" customHeight="1" thickBot="1" x14ac:dyDescent="0.3">
      <c r="B7" s="1"/>
      <c r="C7" s="34" t="s">
        <v>7</v>
      </c>
      <c r="D7" s="34"/>
      <c r="E7" s="34"/>
      <c r="F7" s="34"/>
      <c r="G7" s="3"/>
      <c r="H7" s="3"/>
      <c r="I7" s="3"/>
      <c r="J7" s="3"/>
    </row>
    <row r="8" spans="2:31" ht="45" x14ac:dyDescent="0.25">
      <c r="B8" s="16" t="s">
        <v>8</v>
      </c>
      <c r="C8" s="17" t="s">
        <v>9</v>
      </c>
      <c r="D8" s="4" t="s">
        <v>10</v>
      </c>
      <c r="E8" s="15" t="s">
        <v>11</v>
      </c>
      <c r="F8" s="14" t="s">
        <v>12</v>
      </c>
      <c r="G8" s="13" t="s">
        <v>13</v>
      </c>
      <c r="H8" s="24" t="s">
        <v>14</v>
      </c>
      <c r="I8" s="26" t="s">
        <v>15</v>
      </c>
      <c r="J8" s="5"/>
      <c r="K8">
        <v>0</v>
      </c>
      <c r="L8">
        <f>+K8+1</f>
        <v>1</v>
      </c>
      <c r="M8">
        <f t="shared" ref="M8:AE8" si="0">+L8+1</f>
        <v>2</v>
      </c>
      <c r="N8">
        <f t="shared" si="0"/>
        <v>3</v>
      </c>
      <c r="O8">
        <f t="shared" si="0"/>
        <v>4</v>
      </c>
      <c r="P8">
        <f t="shared" si="0"/>
        <v>5</v>
      </c>
      <c r="Q8">
        <f t="shared" si="0"/>
        <v>6</v>
      </c>
      <c r="R8">
        <f t="shared" si="0"/>
        <v>7</v>
      </c>
      <c r="S8">
        <f t="shared" si="0"/>
        <v>8</v>
      </c>
      <c r="T8">
        <f t="shared" si="0"/>
        <v>9</v>
      </c>
      <c r="U8">
        <f t="shared" si="0"/>
        <v>10</v>
      </c>
      <c r="V8">
        <f t="shared" si="0"/>
        <v>11</v>
      </c>
      <c r="W8">
        <f t="shared" si="0"/>
        <v>12</v>
      </c>
      <c r="X8">
        <f t="shared" si="0"/>
        <v>13</v>
      </c>
      <c r="Y8">
        <f t="shared" si="0"/>
        <v>14</v>
      </c>
      <c r="Z8">
        <f t="shared" si="0"/>
        <v>15</v>
      </c>
      <c r="AA8">
        <f t="shared" si="0"/>
        <v>16</v>
      </c>
      <c r="AB8">
        <f t="shared" si="0"/>
        <v>17</v>
      </c>
      <c r="AC8">
        <f t="shared" si="0"/>
        <v>18</v>
      </c>
      <c r="AD8">
        <f t="shared" si="0"/>
        <v>19</v>
      </c>
      <c r="AE8">
        <f t="shared" si="0"/>
        <v>20</v>
      </c>
    </row>
    <row r="9" spans="2:31" x14ac:dyDescent="0.25">
      <c r="B9" s="18">
        <v>1</v>
      </c>
      <c r="C9" s="19">
        <f>+C4</f>
        <v>30</v>
      </c>
      <c r="D9" s="7">
        <f>+C9</f>
        <v>30</v>
      </c>
      <c r="E9" s="20">
        <f>+E4</f>
        <v>0.1</v>
      </c>
      <c r="F9" s="21">
        <f>+E9</f>
        <v>0.1</v>
      </c>
      <c r="G9" s="23">
        <f>SUM(K9:AE9)</f>
        <v>4</v>
      </c>
      <c r="H9" s="25">
        <f t="shared" ref="H9:H28" si="1">100/G$4*F9*1000</f>
        <v>100</v>
      </c>
      <c r="I9" s="27">
        <f>+G9+H9</f>
        <v>104</v>
      </c>
      <c r="J9" s="8"/>
      <c r="K9" s="6">
        <v>4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</row>
    <row r="10" spans="2:31" x14ac:dyDescent="0.25">
      <c r="B10" s="18">
        <f>+B9+1</f>
        <v>2</v>
      </c>
      <c r="C10" s="19">
        <f t="shared" ref="C10:C28" si="2">+C9*C$5</f>
        <v>28.95</v>
      </c>
      <c r="D10" s="7">
        <f>+D9+C10</f>
        <v>58.95</v>
      </c>
      <c r="E10" s="20">
        <f t="shared" ref="E10:E28" si="3">+E9*E$5</f>
        <v>0.2</v>
      </c>
      <c r="F10" s="21">
        <f>+F9+E10</f>
        <v>0.30000000000000004</v>
      </c>
      <c r="G10" s="23">
        <f t="shared" ref="G10:G28" si="4">SUM(K10:AE10)</f>
        <v>61.900000000000006</v>
      </c>
      <c r="H10" s="25">
        <f t="shared" si="1"/>
        <v>300.00000000000006</v>
      </c>
      <c r="I10" s="27">
        <f t="shared" ref="I10:I28" si="5">+G10+H10</f>
        <v>361.90000000000009</v>
      </c>
      <c r="J10" s="8"/>
      <c r="K10" s="6">
        <f>(+E$9*$C10*10)+K9</f>
        <v>32.950000000000003</v>
      </c>
      <c r="L10" s="6">
        <f>(+F$9*$C10*10)+L9</f>
        <v>28.95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2:31" x14ac:dyDescent="0.25">
      <c r="B11" s="18">
        <f t="shared" ref="B11:B28" si="6">+B10+1</f>
        <v>3</v>
      </c>
      <c r="C11" s="19">
        <f t="shared" si="2"/>
        <v>27.93675</v>
      </c>
      <c r="D11" s="7">
        <f t="shared" ref="D11:D28" si="7">+D10+C11</f>
        <v>86.886750000000006</v>
      </c>
      <c r="E11" s="20">
        <f t="shared" si="3"/>
        <v>0.4</v>
      </c>
      <c r="F11" s="21">
        <f t="shared" ref="F11:F28" si="8">+F10+E11</f>
        <v>0.70000000000000007</v>
      </c>
      <c r="G11" s="23">
        <f t="shared" si="4"/>
        <v>145.71025000000003</v>
      </c>
      <c r="H11" s="25">
        <f t="shared" si="1"/>
        <v>700.00000000000011</v>
      </c>
      <c r="I11" s="27">
        <f t="shared" si="5"/>
        <v>845.71025000000009</v>
      </c>
      <c r="J11" s="8"/>
      <c r="K11" s="6">
        <f t="shared" ref="K11:K28" si="9">(+E$9*C11*10)+K10</f>
        <v>60.886750000000006</v>
      </c>
      <c r="L11" s="6">
        <f t="shared" ref="L11:L28" si="10">(+$E9*$C11*10)+L10</f>
        <v>56.886750000000006</v>
      </c>
      <c r="M11" s="6">
        <f t="shared" ref="M11:M28" si="11">(+$E9*$C11*10)+M10</f>
        <v>27.936750000000004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</row>
    <row r="12" spans="2:31" x14ac:dyDescent="0.25">
      <c r="B12" s="18">
        <f t="shared" si="6"/>
        <v>4</v>
      </c>
      <c r="C12" s="19">
        <f t="shared" si="2"/>
        <v>26.958963749999999</v>
      </c>
      <c r="D12" s="7">
        <f t="shared" si="7"/>
        <v>113.84571375</v>
      </c>
      <c r="E12" s="20">
        <f t="shared" si="3"/>
        <v>0.8</v>
      </c>
      <c r="F12" s="21">
        <f t="shared" si="8"/>
        <v>1.5</v>
      </c>
      <c r="G12" s="23">
        <f t="shared" si="4"/>
        <v>334.4229962500001</v>
      </c>
      <c r="H12" s="25">
        <f t="shared" si="1"/>
        <v>1500</v>
      </c>
      <c r="I12" s="27">
        <f t="shared" si="5"/>
        <v>1834.4229962500001</v>
      </c>
      <c r="J12" s="8"/>
      <c r="K12" s="6">
        <f t="shared" si="9"/>
        <v>87.845713750000016</v>
      </c>
      <c r="L12" s="6">
        <f t="shared" si="10"/>
        <v>110.80467750000001</v>
      </c>
      <c r="M12" s="6">
        <f t="shared" si="11"/>
        <v>81.854677500000008</v>
      </c>
      <c r="N12" s="6">
        <f t="shared" ref="N12:N28" si="12">(+$E10*$C12*10)+N11</f>
        <v>53.917927500000005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2:31" x14ac:dyDescent="0.25">
      <c r="B13" s="18">
        <f t="shared" si="6"/>
        <v>5</v>
      </c>
      <c r="C13" s="19">
        <f t="shared" si="2"/>
        <v>26.015400018749997</v>
      </c>
      <c r="D13" s="7">
        <f t="shared" si="7"/>
        <v>139.86111376874999</v>
      </c>
      <c r="E13" s="20">
        <f t="shared" si="3"/>
        <v>1.6</v>
      </c>
      <c r="F13" s="21">
        <f t="shared" si="8"/>
        <v>3.1</v>
      </c>
      <c r="G13" s="23">
        <f t="shared" si="4"/>
        <v>776.68479656875002</v>
      </c>
      <c r="H13" s="25">
        <f t="shared" si="1"/>
        <v>3100</v>
      </c>
      <c r="I13" s="27">
        <f t="shared" si="5"/>
        <v>3876.6847965687502</v>
      </c>
      <c r="J13" s="8"/>
      <c r="K13" s="6">
        <f t="shared" si="9"/>
        <v>113.86111376875002</v>
      </c>
      <c r="L13" s="6">
        <f t="shared" si="10"/>
        <v>214.866277575</v>
      </c>
      <c r="M13" s="6">
        <f t="shared" si="11"/>
        <v>185.91627757499998</v>
      </c>
      <c r="N13" s="6">
        <f t="shared" si="12"/>
        <v>157.97952757499999</v>
      </c>
      <c r="O13" s="6">
        <f t="shared" ref="O13:O28" si="13">(+$E11*$C13*10)+O12</f>
        <v>104.06160007499999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</row>
    <row r="14" spans="2:31" x14ac:dyDescent="0.25">
      <c r="B14" s="18">
        <f t="shared" si="6"/>
        <v>6</v>
      </c>
      <c r="C14" s="19">
        <f t="shared" si="2"/>
        <v>25.104861018093747</v>
      </c>
      <c r="D14" s="7">
        <f t="shared" si="7"/>
        <v>164.96597478684373</v>
      </c>
      <c r="E14" s="20">
        <f t="shared" si="3"/>
        <v>3.2</v>
      </c>
      <c r="F14" s="21">
        <f t="shared" si="8"/>
        <v>6.3000000000000007</v>
      </c>
      <c r="G14" s="23">
        <f t="shared" si="4"/>
        <v>1805.9840983105937</v>
      </c>
      <c r="H14" s="25">
        <f t="shared" si="1"/>
        <v>6300.0000000000009</v>
      </c>
      <c r="I14" s="27">
        <f t="shared" si="5"/>
        <v>8105.9840983105951</v>
      </c>
      <c r="J14" s="8"/>
      <c r="K14" s="6">
        <f t="shared" si="9"/>
        <v>138.96597478684376</v>
      </c>
      <c r="L14" s="6">
        <f t="shared" si="10"/>
        <v>415.70516571974997</v>
      </c>
      <c r="M14" s="6">
        <f t="shared" si="11"/>
        <v>386.75516571974998</v>
      </c>
      <c r="N14" s="6">
        <f t="shared" si="12"/>
        <v>358.81841571974996</v>
      </c>
      <c r="O14" s="6">
        <f t="shared" si="13"/>
        <v>304.90048821975</v>
      </c>
      <c r="P14" s="6">
        <f t="shared" ref="P14:P28" si="14">(+$E12*$C14*10)+P13</f>
        <v>200.83888814475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2:31" x14ac:dyDescent="0.25">
      <c r="B15" s="18">
        <f t="shared" si="6"/>
        <v>7</v>
      </c>
      <c r="C15" s="19">
        <f t="shared" si="2"/>
        <v>24.226190882460465</v>
      </c>
      <c r="D15" s="7">
        <f t="shared" si="7"/>
        <v>189.19216566930419</v>
      </c>
      <c r="E15" s="20">
        <f t="shared" si="3"/>
        <v>6.4</v>
      </c>
      <c r="F15" s="21">
        <f t="shared" si="8"/>
        <v>12.700000000000001</v>
      </c>
      <c r="G15" s="23">
        <f t="shared" si="4"/>
        <v>4155.9246139092584</v>
      </c>
      <c r="H15" s="25">
        <f t="shared" si="1"/>
        <v>12700.000000000002</v>
      </c>
      <c r="I15" s="27">
        <f t="shared" si="5"/>
        <v>16855.924613909261</v>
      </c>
      <c r="J15" s="8"/>
      <c r="K15" s="6">
        <f t="shared" si="9"/>
        <v>163.19216566930422</v>
      </c>
      <c r="L15" s="6">
        <f t="shared" si="10"/>
        <v>803.3242198391174</v>
      </c>
      <c r="M15" s="6">
        <f t="shared" si="11"/>
        <v>774.37421983911736</v>
      </c>
      <c r="N15" s="6">
        <f t="shared" si="12"/>
        <v>746.4374698391174</v>
      </c>
      <c r="O15" s="6">
        <f t="shared" si="13"/>
        <v>692.51954233911738</v>
      </c>
      <c r="P15" s="6">
        <f t="shared" si="14"/>
        <v>588.45794226411749</v>
      </c>
      <c r="Q15" s="6">
        <f t="shared" ref="Q15:Q28" si="15">(+$E13*$C15*10)+Q14</f>
        <v>387.61905411936743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2:31" x14ac:dyDescent="0.25">
      <c r="B16" s="18">
        <f t="shared" si="6"/>
        <v>8</v>
      </c>
      <c r="C16" s="19">
        <f t="shared" si="2"/>
        <v>23.378274201574346</v>
      </c>
      <c r="D16" s="7">
        <f t="shared" si="7"/>
        <v>212.57043987087854</v>
      </c>
      <c r="E16" s="20">
        <f t="shared" si="3"/>
        <v>12.8</v>
      </c>
      <c r="F16" s="21">
        <f t="shared" si="8"/>
        <v>25.5</v>
      </c>
      <c r="G16" s="23">
        <f t="shared" si="4"/>
        <v>9416.0363092634871</v>
      </c>
      <c r="H16" s="25">
        <f t="shared" si="1"/>
        <v>25500</v>
      </c>
      <c r="I16" s="27">
        <f t="shared" si="5"/>
        <v>34916.036309263487</v>
      </c>
      <c r="J16" s="8"/>
      <c r="K16" s="6">
        <f t="shared" si="9"/>
        <v>186.57043987087857</v>
      </c>
      <c r="L16" s="6">
        <f t="shared" si="10"/>
        <v>1551.4289942894966</v>
      </c>
      <c r="M16" s="6">
        <f t="shared" si="11"/>
        <v>1522.4789942894963</v>
      </c>
      <c r="N16" s="6">
        <f t="shared" si="12"/>
        <v>1494.5422442894965</v>
      </c>
      <c r="O16" s="6">
        <f t="shared" si="13"/>
        <v>1440.6243167894963</v>
      </c>
      <c r="P16" s="6">
        <f t="shared" si="14"/>
        <v>1336.5627167144967</v>
      </c>
      <c r="Q16" s="6">
        <f t="shared" si="15"/>
        <v>1135.7238285697465</v>
      </c>
      <c r="R16" s="6">
        <f t="shared" ref="R16:R28" si="16">(+$E14*$C16*10)+R15</f>
        <v>748.10477445037907</v>
      </c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2:30" x14ac:dyDescent="0.25">
      <c r="B17" s="18">
        <f t="shared" si="6"/>
        <v>9</v>
      </c>
      <c r="C17" s="19">
        <f t="shared" si="2"/>
        <v>22.560034604519242</v>
      </c>
      <c r="D17" s="7">
        <f t="shared" si="7"/>
        <v>235.13047447539779</v>
      </c>
      <c r="E17" s="20">
        <f t="shared" si="3"/>
        <v>25.6</v>
      </c>
      <c r="F17" s="21">
        <f t="shared" si="8"/>
        <v>51.1</v>
      </c>
      <c r="G17" s="23">
        <f t="shared" si="4"/>
        <v>20989.334061381858</v>
      </c>
      <c r="H17" s="25">
        <f t="shared" si="1"/>
        <v>51100</v>
      </c>
      <c r="I17" s="27">
        <f t="shared" si="5"/>
        <v>72089.334061381858</v>
      </c>
      <c r="J17" s="8"/>
      <c r="K17" s="6">
        <f t="shared" si="9"/>
        <v>209.13047447539782</v>
      </c>
      <c r="L17" s="6">
        <f t="shared" si="10"/>
        <v>2995.2712089787283</v>
      </c>
      <c r="M17" s="6">
        <f t="shared" si="11"/>
        <v>2966.321208978728</v>
      </c>
      <c r="N17" s="6">
        <f t="shared" si="12"/>
        <v>2938.3844589787282</v>
      </c>
      <c r="O17" s="6">
        <f t="shared" si="13"/>
        <v>2884.466531478728</v>
      </c>
      <c r="P17" s="6">
        <f t="shared" si="14"/>
        <v>2780.4049314037284</v>
      </c>
      <c r="Q17" s="6">
        <f t="shared" si="15"/>
        <v>2579.5660432589784</v>
      </c>
      <c r="R17" s="6">
        <f t="shared" si="16"/>
        <v>2191.9469891396107</v>
      </c>
      <c r="S17" s="6">
        <f t="shared" ref="S17:S28" si="17">(+$E15*$C17*10)+S16</f>
        <v>1443.8422146892317</v>
      </c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</row>
    <row r="18" spans="2:30" x14ac:dyDescent="0.25">
      <c r="B18" s="18">
        <f t="shared" si="6"/>
        <v>10</v>
      </c>
      <c r="C18" s="19">
        <f t="shared" si="2"/>
        <v>21.770433393361067</v>
      </c>
      <c r="D18" s="7">
        <f t="shared" si="7"/>
        <v>256.90090786875885</v>
      </c>
      <c r="E18" s="20">
        <f t="shared" si="3"/>
        <v>51.2</v>
      </c>
      <c r="F18" s="21">
        <f t="shared" si="8"/>
        <v>102.30000000000001</v>
      </c>
      <c r="G18" s="23">
        <f t="shared" si="4"/>
        <v>46090.643763927175</v>
      </c>
      <c r="H18" s="25">
        <f t="shared" si="1"/>
        <v>102300.00000000001</v>
      </c>
      <c r="I18" s="27">
        <f t="shared" si="5"/>
        <v>148390.64376392719</v>
      </c>
      <c r="J18" s="8"/>
      <c r="K18" s="6">
        <f t="shared" si="9"/>
        <v>230.90090786875888</v>
      </c>
      <c r="L18" s="6">
        <f t="shared" si="10"/>
        <v>5781.8866833289449</v>
      </c>
      <c r="M18" s="6">
        <f t="shared" si="11"/>
        <v>5752.9366833289441</v>
      </c>
      <c r="N18" s="6">
        <f t="shared" si="12"/>
        <v>5724.9999333289452</v>
      </c>
      <c r="O18" s="6">
        <f t="shared" si="13"/>
        <v>5671.0820058289446</v>
      </c>
      <c r="P18" s="6">
        <f t="shared" si="14"/>
        <v>5567.0204057539449</v>
      </c>
      <c r="Q18" s="6">
        <f t="shared" si="15"/>
        <v>5366.181517609195</v>
      </c>
      <c r="R18" s="6">
        <f t="shared" si="16"/>
        <v>4978.5624634898268</v>
      </c>
      <c r="S18" s="6">
        <f t="shared" si="17"/>
        <v>4230.4576890394483</v>
      </c>
      <c r="T18" s="6">
        <f t="shared" ref="T18:T28" si="18">(+$E16*$C18*10)+T17</f>
        <v>2786.6154743502166</v>
      </c>
      <c r="U18" s="9"/>
      <c r="V18" s="9"/>
      <c r="W18" s="9"/>
      <c r="X18" s="9"/>
      <c r="Y18" s="9"/>
      <c r="Z18" s="9"/>
      <c r="AA18" s="9"/>
      <c r="AB18" s="9"/>
      <c r="AC18" s="9"/>
      <c r="AD18" s="9"/>
    </row>
    <row r="19" spans="2:30" x14ac:dyDescent="0.25">
      <c r="B19" s="18">
        <f t="shared" si="6"/>
        <v>11</v>
      </c>
      <c r="C19" s="19">
        <f t="shared" si="2"/>
        <v>21.008468224593429</v>
      </c>
      <c r="D19" s="7">
        <f t="shared" si="7"/>
        <v>277.90937609335231</v>
      </c>
      <c r="E19" s="20">
        <f t="shared" si="3"/>
        <v>102.4</v>
      </c>
      <c r="F19" s="21">
        <f t="shared" si="8"/>
        <v>204.70000000000002</v>
      </c>
      <c r="G19" s="23">
        <f t="shared" si="4"/>
        <v>99893.330887110933</v>
      </c>
      <c r="H19" s="25">
        <f t="shared" si="1"/>
        <v>204700.00000000003</v>
      </c>
      <c r="I19" s="27">
        <f t="shared" si="5"/>
        <v>304593.33088711096</v>
      </c>
      <c r="J19" s="8"/>
      <c r="K19" s="6">
        <f t="shared" si="9"/>
        <v>251.90937609335231</v>
      </c>
      <c r="L19" s="6">
        <f t="shared" si="10"/>
        <v>11160.054548824863</v>
      </c>
      <c r="M19" s="6">
        <f t="shared" si="11"/>
        <v>11131.104548824862</v>
      </c>
      <c r="N19" s="6">
        <f t="shared" si="12"/>
        <v>11103.167798824863</v>
      </c>
      <c r="O19" s="6">
        <f t="shared" si="13"/>
        <v>11049.249871324862</v>
      </c>
      <c r="P19" s="6">
        <f t="shared" si="14"/>
        <v>10945.188271249863</v>
      </c>
      <c r="Q19" s="6">
        <f t="shared" si="15"/>
        <v>10744.349383105113</v>
      </c>
      <c r="R19" s="6">
        <f t="shared" si="16"/>
        <v>10356.730328985745</v>
      </c>
      <c r="S19" s="6">
        <f t="shared" si="17"/>
        <v>9608.625554535367</v>
      </c>
      <c r="T19" s="6">
        <f t="shared" si="18"/>
        <v>8164.7833398461344</v>
      </c>
      <c r="U19" s="6">
        <f t="shared" ref="U19:U28" si="19">(+$E17*$C19*10)+U18</f>
        <v>5378.1678654959178</v>
      </c>
      <c r="V19" s="9"/>
      <c r="W19" s="9"/>
      <c r="X19" s="9"/>
      <c r="Y19" s="9"/>
      <c r="Z19" s="9"/>
      <c r="AA19" s="9"/>
      <c r="AB19" s="9"/>
      <c r="AC19" s="9"/>
      <c r="AD19" s="9"/>
    </row>
    <row r="20" spans="2:30" x14ac:dyDescent="0.25">
      <c r="B20" s="18">
        <f t="shared" si="6"/>
        <v>12</v>
      </c>
      <c r="C20" s="19">
        <f t="shared" si="2"/>
        <v>20.273171836732658</v>
      </c>
      <c r="D20" s="7">
        <f t="shared" si="7"/>
        <v>298.18254793008498</v>
      </c>
      <c r="E20" s="20">
        <f t="shared" si="3"/>
        <v>204.8</v>
      </c>
      <c r="F20" s="21">
        <f t="shared" si="8"/>
        <v>409.5</v>
      </c>
      <c r="G20" s="23">
        <f t="shared" si="4"/>
        <v>214092.107843426</v>
      </c>
      <c r="H20" s="25">
        <f t="shared" si="1"/>
        <v>409500</v>
      </c>
      <c r="I20" s="27">
        <f t="shared" si="5"/>
        <v>623592.10784342606</v>
      </c>
      <c r="J20" s="8"/>
      <c r="K20" s="6">
        <f t="shared" si="9"/>
        <v>272.18254793008498</v>
      </c>
      <c r="L20" s="6">
        <f t="shared" si="10"/>
        <v>21539.918529231982</v>
      </c>
      <c r="M20" s="6">
        <f t="shared" si="11"/>
        <v>21510.968529231985</v>
      </c>
      <c r="N20" s="6">
        <f t="shared" si="12"/>
        <v>21483.031779231984</v>
      </c>
      <c r="O20" s="6">
        <f t="shared" si="13"/>
        <v>21429.113851731985</v>
      </c>
      <c r="P20" s="6">
        <f t="shared" si="14"/>
        <v>21325.052251656984</v>
      </c>
      <c r="Q20" s="6">
        <f t="shared" si="15"/>
        <v>21124.213363512234</v>
      </c>
      <c r="R20" s="6">
        <f t="shared" si="16"/>
        <v>20736.594309392865</v>
      </c>
      <c r="S20" s="6">
        <f t="shared" si="17"/>
        <v>19988.489534942488</v>
      </c>
      <c r="T20" s="6">
        <f t="shared" si="18"/>
        <v>18544.647320253254</v>
      </c>
      <c r="U20" s="6">
        <f t="shared" si="19"/>
        <v>15758.031845903039</v>
      </c>
      <c r="V20" s="6">
        <f t="shared" ref="V20:V28" si="20">(+$E18*$C20*10)+V19</f>
        <v>10379.863980407121</v>
      </c>
      <c r="W20" s="9"/>
      <c r="X20" s="9"/>
      <c r="Y20" s="9"/>
      <c r="Z20" s="9"/>
      <c r="AA20" s="9"/>
      <c r="AB20" s="9"/>
      <c r="AC20" s="9"/>
      <c r="AD20" s="9"/>
    </row>
    <row r="21" spans="2:30" x14ac:dyDescent="0.25">
      <c r="B21" s="18">
        <f t="shared" si="6"/>
        <v>13</v>
      </c>
      <c r="C21" s="19">
        <f t="shared" si="2"/>
        <v>19.563610822447014</v>
      </c>
      <c r="D21" s="7">
        <f t="shared" si="7"/>
        <v>317.74615875253198</v>
      </c>
      <c r="E21" s="20">
        <f t="shared" si="3"/>
        <v>409.6</v>
      </c>
      <c r="F21" s="21">
        <f t="shared" si="8"/>
        <v>819.1</v>
      </c>
      <c r="G21" s="23">
        <f t="shared" si="4"/>
        <v>454509.32124047726</v>
      </c>
      <c r="H21" s="25">
        <f t="shared" si="1"/>
        <v>819100</v>
      </c>
      <c r="I21" s="27">
        <f t="shared" si="5"/>
        <v>1273609.3212404773</v>
      </c>
      <c r="J21" s="8"/>
      <c r="K21" s="6">
        <f t="shared" si="9"/>
        <v>291.74615875253198</v>
      </c>
      <c r="L21" s="6">
        <f t="shared" si="10"/>
        <v>41573.056011417721</v>
      </c>
      <c r="M21" s="6">
        <f t="shared" si="11"/>
        <v>41544.106011417723</v>
      </c>
      <c r="N21" s="6">
        <f t="shared" si="12"/>
        <v>41516.16926141773</v>
      </c>
      <c r="O21" s="6">
        <f t="shared" si="13"/>
        <v>41462.251333917724</v>
      </c>
      <c r="P21" s="6">
        <f t="shared" si="14"/>
        <v>41358.189733842722</v>
      </c>
      <c r="Q21" s="6">
        <f t="shared" si="15"/>
        <v>41157.350845697976</v>
      </c>
      <c r="R21" s="6">
        <f t="shared" si="16"/>
        <v>40769.731791578612</v>
      </c>
      <c r="S21" s="6">
        <f t="shared" si="17"/>
        <v>40021.62701712823</v>
      </c>
      <c r="T21" s="6">
        <f t="shared" si="18"/>
        <v>38577.784802438997</v>
      </c>
      <c r="U21" s="6">
        <f t="shared" si="19"/>
        <v>35791.169328088785</v>
      </c>
      <c r="V21" s="6">
        <f t="shared" si="20"/>
        <v>30413.001462592863</v>
      </c>
      <c r="W21" s="6">
        <f t="shared" ref="W21:W28" si="21">(+$E19*$C21*10)+W20</f>
        <v>20033.137482185743</v>
      </c>
      <c r="X21" s="9"/>
      <c r="Y21" s="9"/>
      <c r="Z21" s="9"/>
      <c r="AA21" s="9"/>
      <c r="AB21" s="9"/>
      <c r="AC21" s="9"/>
      <c r="AD21" s="9"/>
    </row>
    <row r="22" spans="2:30" x14ac:dyDescent="0.25">
      <c r="B22" s="18">
        <f t="shared" si="6"/>
        <v>14</v>
      </c>
      <c r="C22" s="19">
        <f t="shared" si="2"/>
        <v>18.878884443661367</v>
      </c>
      <c r="D22" s="7">
        <f t="shared" si="7"/>
        <v>336.62504319619336</v>
      </c>
      <c r="E22" s="20">
        <f t="shared" si="3"/>
        <v>819.2</v>
      </c>
      <c r="F22" s="21">
        <f t="shared" si="8"/>
        <v>1638.3000000000002</v>
      </c>
      <c r="G22" s="23">
        <f t="shared" si="4"/>
        <v>957159.6195529612</v>
      </c>
      <c r="H22" s="25">
        <f t="shared" si="1"/>
        <v>1638300.0000000002</v>
      </c>
      <c r="I22" s="27">
        <f t="shared" si="5"/>
        <v>2595459.6195529616</v>
      </c>
      <c r="J22" s="8"/>
      <c r="K22" s="6">
        <f t="shared" si="9"/>
        <v>310.62504319619336</v>
      </c>
      <c r="L22" s="6">
        <f t="shared" si="10"/>
        <v>80237.011352036207</v>
      </c>
      <c r="M22" s="6">
        <f t="shared" si="11"/>
        <v>80208.061352036195</v>
      </c>
      <c r="N22" s="6">
        <f t="shared" si="12"/>
        <v>80180.124602036201</v>
      </c>
      <c r="O22" s="6">
        <f t="shared" si="13"/>
        <v>80126.206674536195</v>
      </c>
      <c r="P22" s="6">
        <f t="shared" si="14"/>
        <v>80022.145074461208</v>
      </c>
      <c r="Q22" s="6">
        <f t="shared" si="15"/>
        <v>79821.306186316448</v>
      </c>
      <c r="R22" s="6">
        <f t="shared" si="16"/>
        <v>79433.687132197083</v>
      </c>
      <c r="S22" s="6">
        <f t="shared" si="17"/>
        <v>78685.582357746709</v>
      </c>
      <c r="T22" s="6">
        <f t="shared" si="18"/>
        <v>77241.740143057483</v>
      </c>
      <c r="U22" s="6">
        <f t="shared" si="19"/>
        <v>74455.124668707256</v>
      </c>
      <c r="V22" s="6">
        <f t="shared" si="20"/>
        <v>69076.956803211346</v>
      </c>
      <c r="W22" s="6">
        <f t="shared" si="21"/>
        <v>58697.092822804218</v>
      </c>
      <c r="X22" s="6">
        <f t="shared" ref="X22:X28" si="22">(+$E20*$C22*10)+X21</f>
        <v>38663.955340618479</v>
      </c>
      <c r="Y22" s="9"/>
      <c r="Z22" s="9"/>
      <c r="AA22" s="9"/>
      <c r="AB22" s="9"/>
      <c r="AC22" s="9"/>
      <c r="AD22" s="9"/>
    </row>
    <row r="23" spans="2:30" x14ac:dyDescent="0.25">
      <c r="B23" s="18">
        <f t="shared" si="6"/>
        <v>15</v>
      </c>
      <c r="C23" s="19">
        <f t="shared" si="2"/>
        <v>18.218123488133219</v>
      </c>
      <c r="D23" s="7">
        <f t="shared" si="7"/>
        <v>354.8431666843266</v>
      </c>
      <c r="E23" s="20">
        <f t="shared" si="3"/>
        <v>1638.4</v>
      </c>
      <c r="F23" s="21">
        <f t="shared" si="8"/>
        <v>3276.7000000000003</v>
      </c>
      <c r="G23" s="23">
        <f t="shared" si="4"/>
        <v>2001877.9109799608</v>
      </c>
      <c r="H23" s="25">
        <f t="shared" si="1"/>
        <v>3276700.0000000005</v>
      </c>
      <c r="I23" s="27">
        <f t="shared" si="5"/>
        <v>5278577.910979961</v>
      </c>
      <c r="J23" s="8"/>
      <c r="K23" s="6">
        <f t="shared" si="9"/>
        <v>328.8431666843266</v>
      </c>
      <c r="L23" s="6">
        <f t="shared" si="10"/>
        <v>154858.44515942986</v>
      </c>
      <c r="M23" s="6">
        <f t="shared" si="11"/>
        <v>154829.49515942985</v>
      </c>
      <c r="N23" s="6">
        <f t="shared" si="12"/>
        <v>154801.55840942985</v>
      </c>
      <c r="O23" s="6">
        <f t="shared" si="13"/>
        <v>154747.64048192988</v>
      </c>
      <c r="P23" s="6">
        <f t="shared" si="14"/>
        <v>154643.57888185489</v>
      </c>
      <c r="Q23" s="6">
        <f t="shared" si="15"/>
        <v>154442.73999371013</v>
      </c>
      <c r="R23" s="6">
        <f t="shared" si="16"/>
        <v>154055.12093959074</v>
      </c>
      <c r="S23" s="6">
        <f t="shared" si="17"/>
        <v>153307.01616514038</v>
      </c>
      <c r="T23" s="6">
        <f t="shared" si="18"/>
        <v>151863.17395045114</v>
      </c>
      <c r="U23" s="6">
        <f t="shared" si="19"/>
        <v>149076.55847610091</v>
      </c>
      <c r="V23" s="6">
        <f t="shared" si="20"/>
        <v>143698.39061060501</v>
      </c>
      <c r="W23" s="6">
        <f t="shared" si="21"/>
        <v>133318.52663019788</v>
      </c>
      <c r="X23" s="6">
        <f t="shared" si="22"/>
        <v>113285.38914801215</v>
      </c>
      <c r="Y23" s="6">
        <f t="shared" ref="Y23:Y28" si="23">(+$E21*$C23*10)+Y22</f>
        <v>74621.433807393667</v>
      </c>
      <c r="Z23" s="9"/>
      <c r="AA23" s="9"/>
      <c r="AB23" s="9"/>
      <c r="AC23" s="9"/>
      <c r="AD23" s="9"/>
    </row>
    <row r="24" spans="2:30" x14ac:dyDescent="0.25">
      <c r="B24" s="18">
        <f t="shared" si="6"/>
        <v>16</v>
      </c>
      <c r="C24" s="19">
        <f t="shared" si="2"/>
        <v>17.580489166048554</v>
      </c>
      <c r="D24" s="7">
        <f t="shared" si="7"/>
        <v>372.42365585037516</v>
      </c>
      <c r="E24" s="20">
        <f t="shared" si="3"/>
        <v>3276.8</v>
      </c>
      <c r="F24" s="21">
        <f t="shared" si="8"/>
        <v>6553.5</v>
      </c>
      <c r="G24" s="23">
        <f t="shared" si="4"/>
        <v>4162186.0001931731</v>
      </c>
      <c r="H24" s="25">
        <f t="shared" si="1"/>
        <v>6553500</v>
      </c>
      <c r="I24" s="27">
        <f t="shared" si="5"/>
        <v>10715686.000193173</v>
      </c>
      <c r="J24" s="8"/>
      <c r="K24" s="6">
        <f t="shared" si="9"/>
        <v>346.42365585037516</v>
      </c>
      <c r="L24" s="6">
        <f t="shared" si="10"/>
        <v>298877.81240769965</v>
      </c>
      <c r="M24" s="6">
        <f t="shared" si="11"/>
        <v>298848.86240769963</v>
      </c>
      <c r="N24" s="6">
        <f t="shared" si="12"/>
        <v>298820.92565769964</v>
      </c>
      <c r="O24" s="6">
        <f t="shared" si="13"/>
        <v>298767.00773019966</v>
      </c>
      <c r="P24" s="6">
        <f t="shared" si="14"/>
        <v>298662.94613012468</v>
      </c>
      <c r="Q24" s="6">
        <f t="shared" si="15"/>
        <v>298462.10724197992</v>
      </c>
      <c r="R24" s="6">
        <f t="shared" si="16"/>
        <v>298074.48818786052</v>
      </c>
      <c r="S24" s="6">
        <f t="shared" si="17"/>
        <v>297326.38341341016</v>
      </c>
      <c r="T24" s="6">
        <f t="shared" si="18"/>
        <v>295882.54119872092</v>
      </c>
      <c r="U24" s="6">
        <f t="shared" si="19"/>
        <v>293095.9257243707</v>
      </c>
      <c r="V24" s="6">
        <f t="shared" si="20"/>
        <v>287717.7578588748</v>
      </c>
      <c r="W24" s="6">
        <f t="shared" si="21"/>
        <v>277337.89387846767</v>
      </c>
      <c r="X24" s="6">
        <f t="shared" si="22"/>
        <v>257304.75639628194</v>
      </c>
      <c r="Y24" s="6">
        <f t="shared" si="23"/>
        <v>218640.80105566344</v>
      </c>
      <c r="Z24" s="6">
        <f>(+$E22*$C24*10)+Z23</f>
        <v>144019.36724826979</v>
      </c>
      <c r="AA24" s="9"/>
      <c r="AB24" s="9"/>
      <c r="AC24" s="9"/>
      <c r="AD24" s="9"/>
    </row>
    <row r="25" spans="2:30" x14ac:dyDescent="0.25">
      <c r="B25" s="18">
        <f t="shared" si="6"/>
        <v>17</v>
      </c>
      <c r="C25" s="19">
        <f t="shared" si="2"/>
        <v>16.965172045236855</v>
      </c>
      <c r="D25" s="7">
        <f t="shared" si="7"/>
        <v>389.388827895612</v>
      </c>
      <c r="E25" s="20">
        <f t="shared" si="3"/>
        <v>6553.6</v>
      </c>
      <c r="F25" s="21">
        <f t="shared" si="8"/>
        <v>13107.1</v>
      </c>
      <c r="G25" s="23">
        <f t="shared" si="4"/>
        <v>8609521.0259917881</v>
      </c>
      <c r="H25" s="25">
        <f t="shared" si="1"/>
        <v>13107100</v>
      </c>
      <c r="I25" s="27">
        <f t="shared" si="5"/>
        <v>21716621.02599179</v>
      </c>
      <c r="J25" s="8"/>
      <c r="K25" s="6">
        <f t="shared" si="9"/>
        <v>363.388827895612</v>
      </c>
      <c r="L25" s="6">
        <f t="shared" si="10"/>
        <v>576835.19119686028</v>
      </c>
      <c r="M25" s="6">
        <f t="shared" si="11"/>
        <v>576806.24119686033</v>
      </c>
      <c r="N25" s="6">
        <f t="shared" si="12"/>
        <v>576778.30444686022</v>
      </c>
      <c r="O25" s="6">
        <f t="shared" si="13"/>
        <v>576724.38651936036</v>
      </c>
      <c r="P25" s="6">
        <f t="shared" si="14"/>
        <v>576620.32491928525</v>
      </c>
      <c r="Q25" s="6">
        <f t="shared" si="15"/>
        <v>576419.48603114055</v>
      </c>
      <c r="R25" s="6">
        <f t="shared" si="16"/>
        <v>576031.8669770211</v>
      </c>
      <c r="S25" s="6">
        <f t="shared" si="17"/>
        <v>575283.7622025708</v>
      </c>
      <c r="T25" s="6">
        <f t="shared" si="18"/>
        <v>573839.91998788156</v>
      </c>
      <c r="U25" s="6">
        <f t="shared" si="19"/>
        <v>571053.30451353127</v>
      </c>
      <c r="V25" s="6">
        <f t="shared" si="20"/>
        <v>565675.13664803538</v>
      </c>
      <c r="W25" s="6">
        <f t="shared" si="21"/>
        <v>555295.27266762825</v>
      </c>
      <c r="X25" s="6">
        <f t="shared" si="22"/>
        <v>535262.13518544263</v>
      </c>
      <c r="Y25" s="6">
        <f t="shared" si="23"/>
        <v>496598.17984482407</v>
      </c>
      <c r="Z25" s="6">
        <f>(+$E23*$C25*10)+Z24</f>
        <v>421976.74603743042</v>
      </c>
      <c r="AA25" s="6">
        <f>(+$E23*$C25*10)+AA24</f>
        <v>277957.37878916063</v>
      </c>
      <c r="AB25" s="9"/>
      <c r="AC25" s="9"/>
      <c r="AD25" s="9"/>
    </row>
    <row r="26" spans="2:30" x14ac:dyDescent="0.25">
      <c r="B26" s="18">
        <f t="shared" si="6"/>
        <v>18</v>
      </c>
      <c r="C26" s="19">
        <f t="shared" si="2"/>
        <v>16.371391023653565</v>
      </c>
      <c r="D26" s="7">
        <f t="shared" si="7"/>
        <v>405.76021891926558</v>
      </c>
      <c r="E26" s="20">
        <f t="shared" si="3"/>
        <v>13107.2</v>
      </c>
      <c r="F26" s="21">
        <f t="shared" si="8"/>
        <v>26214.300000000003</v>
      </c>
      <c r="G26" s="23">
        <f t="shared" si="4"/>
        <v>17729318.995455172</v>
      </c>
      <c r="H26" s="25">
        <f t="shared" si="1"/>
        <v>26214300.000000004</v>
      </c>
      <c r="I26" s="27">
        <f t="shared" si="5"/>
        <v>43943618.995455176</v>
      </c>
      <c r="J26" s="8"/>
      <c r="K26" s="6">
        <f t="shared" si="9"/>
        <v>379.76021891926558</v>
      </c>
      <c r="L26" s="6">
        <f t="shared" si="10"/>
        <v>1113292.9322599403</v>
      </c>
      <c r="M26" s="6">
        <f t="shared" si="11"/>
        <v>1113263.9822599404</v>
      </c>
      <c r="N26" s="6">
        <f t="shared" si="12"/>
        <v>1113236.0455099402</v>
      </c>
      <c r="O26" s="6">
        <f t="shared" si="13"/>
        <v>1113182.1275824404</v>
      </c>
      <c r="P26" s="6">
        <f t="shared" si="14"/>
        <v>1113078.0659823653</v>
      </c>
      <c r="Q26" s="6">
        <f t="shared" si="15"/>
        <v>1112877.2270942205</v>
      </c>
      <c r="R26" s="6">
        <f t="shared" si="16"/>
        <v>1112489.6080401011</v>
      </c>
      <c r="S26" s="6">
        <f t="shared" si="17"/>
        <v>1111741.5032656509</v>
      </c>
      <c r="T26" s="6">
        <f t="shared" si="18"/>
        <v>1110297.6610509616</v>
      </c>
      <c r="U26" s="6">
        <f t="shared" si="19"/>
        <v>1107511.0455766113</v>
      </c>
      <c r="V26" s="6">
        <f t="shared" si="20"/>
        <v>1102132.8777111154</v>
      </c>
      <c r="W26" s="6">
        <f t="shared" si="21"/>
        <v>1091753.0137307083</v>
      </c>
      <c r="X26" s="6">
        <f t="shared" si="22"/>
        <v>1071719.8762485227</v>
      </c>
      <c r="Y26" s="6">
        <f t="shared" si="23"/>
        <v>1033055.9209079042</v>
      </c>
      <c r="Z26" s="6">
        <f>(+$E24*$C26*10)+Z25</f>
        <v>958434.48710051039</v>
      </c>
      <c r="AA26" s="6">
        <f>(+$E24*$C26*10)+AA25</f>
        <v>814415.11985224066</v>
      </c>
      <c r="AB26" s="6">
        <f>(+$E24*$C26*10)+AB25</f>
        <v>536457.74106308003</v>
      </c>
      <c r="AC26" s="9"/>
      <c r="AD26" s="9"/>
    </row>
    <row r="27" spans="2:30" x14ac:dyDescent="0.25">
      <c r="B27" s="18">
        <f t="shared" si="6"/>
        <v>19</v>
      </c>
      <c r="C27" s="19">
        <f t="shared" si="2"/>
        <v>15.798392337825691</v>
      </c>
      <c r="D27" s="7">
        <f t="shared" si="7"/>
        <v>421.55861125709129</v>
      </c>
      <c r="E27" s="20">
        <f t="shared" si="3"/>
        <v>26214.400000000001</v>
      </c>
      <c r="F27" s="21">
        <f t="shared" si="8"/>
        <v>52428.700000000004</v>
      </c>
      <c r="G27" s="23">
        <f t="shared" si="4"/>
        <v>36365876.718378909</v>
      </c>
      <c r="H27" s="25">
        <f t="shared" si="1"/>
        <v>52428700.000000007</v>
      </c>
      <c r="I27" s="27">
        <f t="shared" si="5"/>
        <v>88794576.718378916</v>
      </c>
      <c r="J27" s="8"/>
      <c r="K27" s="6">
        <f t="shared" si="9"/>
        <v>395.55861125709129</v>
      </c>
      <c r="L27" s="6">
        <f t="shared" si="10"/>
        <v>2148656.3725116849</v>
      </c>
      <c r="M27" s="6">
        <f t="shared" si="11"/>
        <v>2148627.4225116847</v>
      </c>
      <c r="N27" s="6">
        <f t="shared" si="12"/>
        <v>2148599.4857616848</v>
      </c>
      <c r="O27" s="6">
        <f t="shared" si="13"/>
        <v>2148545.567834185</v>
      </c>
      <c r="P27" s="6">
        <f t="shared" si="14"/>
        <v>2148441.5062341099</v>
      </c>
      <c r="Q27" s="6">
        <f t="shared" si="15"/>
        <v>2148240.6673459648</v>
      </c>
      <c r="R27" s="6">
        <f t="shared" si="16"/>
        <v>2147853.0482918457</v>
      </c>
      <c r="S27" s="6">
        <f t="shared" si="17"/>
        <v>2147104.9435173953</v>
      </c>
      <c r="T27" s="6">
        <f t="shared" si="18"/>
        <v>2145661.1013027062</v>
      </c>
      <c r="U27" s="6">
        <f t="shared" si="19"/>
        <v>2142874.4858283559</v>
      </c>
      <c r="V27" s="6">
        <f t="shared" si="20"/>
        <v>2137496.3179628598</v>
      </c>
      <c r="W27" s="6">
        <f t="shared" si="21"/>
        <v>2127116.4539824529</v>
      </c>
      <c r="X27" s="6">
        <f t="shared" si="22"/>
        <v>2107083.316500267</v>
      </c>
      <c r="Y27" s="6">
        <f t="shared" si="23"/>
        <v>2068419.3611596487</v>
      </c>
      <c r="Z27" s="6">
        <f>(+$E25*$C27*10)+Z26</f>
        <v>1993797.9273522547</v>
      </c>
      <c r="AA27" s="6">
        <f>(+$E25*$C27*10)+AA26</f>
        <v>1849778.560103985</v>
      </c>
      <c r="AB27" s="6">
        <f>(+$E25*$C27*10)+AB26</f>
        <v>1571821.1813148246</v>
      </c>
      <c r="AC27" s="6">
        <f>(+$E25*$C27*10)+AC26</f>
        <v>1035363.4402517445</v>
      </c>
      <c r="AD27" s="9"/>
    </row>
    <row r="28" spans="2:30" x14ac:dyDescent="0.25">
      <c r="B28" s="18">
        <f t="shared" si="6"/>
        <v>20</v>
      </c>
      <c r="C28" s="19">
        <f t="shared" si="2"/>
        <v>15.245448606001791</v>
      </c>
      <c r="D28" s="7">
        <f t="shared" si="7"/>
        <v>436.80405986309307</v>
      </c>
      <c r="E28" s="20">
        <f t="shared" si="3"/>
        <v>52428.800000000003</v>
      </c>
      <c r="F28" s="21">
        <f t="shared" si="8"/>
        <v>104857.5</v>
      </c>
      <c r="G28" s="23">
        <f t="shared" si="4"/>
        <v>74332669.317858979</v>
      </c>
      <c r="H28" s="25">
        <f t="shared" si="1"/>
        <v>104857500</v>
      </c>
      <c r="I28" s="27">
        <f t="shared" si="5"/>
        <v>179190169.31785899</v>
      </c>
      <c r="J28" s="8"/>
      <c r="K28" s="6">
        <f t="shared" si="9"/>
        <v>410.80405986309307</v>
      </c>
      <c r="L28" s="6">
        <f t="shared" si="10"/>
        <v>4146907.8121975521</v>
      </c>
      <c r="M28" s="6">
        <f t="shared" si="11"/>
        <v>4146878.8621975519</v>
      </c>
      <c r="N28" s="6">
        <f t="shared" si="12"/>
        <v>4146850.9254475515</v>
      </c>
      <c r="O28" s="6">
        <f t="shared" si="13"/>
        <v>4146797.0075200517</v>
      </c>
      <c r="P28" s="6">
        <f t="shared" si="14"/>
        <v>4146692.9459199766</v>
      </c>
      <c r="Q28" s="6">
        <f t="shared" si="15"/>
        <v>4146492.1070318315</v>
      </c>
      <c r="R28" s="6">
        <f t="shared" si="16"/>
        <v>4146104.4879777124</v>
      </c>
      <c r="S28" s="6">
        <f t="shared" si="17"/>
        <v>4145356.3832032625</v>
      </c>
      <c r="T28" s="6">
        <f t="shared" si="18"/>
        <v>4143912.5409885729</v>
      </c>
      <c r="U28" s="6">
        <f t="shared" si="19"/>
        <v>4141125.9255142231</v>
      </c>
      <c r="V28" s="6">
        <f t="shared" si="20"/>
        <v>4135747.7576487269</v>
      </c>
      <c r="W28" s="6">
        <f t="shared" si="21"/>
        <v>4125367.89366832</v>
      </c>
      <c r="X28" s="6">
        <f t="shared" si="22"/>
        <v>4105334.7561861342</v>
      </c>
      <c r="Y28" s="6">
        <f t="shared" si="23"/>
        <v>4066670.8008455159</v>
      </c>
      <c r="Z28" s="6">
        <f>(+$E26*$C28*10)+Z27</f>
        <v>3992049.3670381214</v>
      </c>
      <c r="AA28" s="6">
        <f>(+$E26*$C28*10)+AA27</f>
        <v>3848029.9997898517</v>
      </c>
      <c r="AB28" s="6">
        <f>(+$E26*$C28*10)+AB27</f>
        <v>3570072.6210006913</v>
      </c>
      <c r="AC28" s="6">
        <f>(+$E26*$C28*10)+AC27</f>
        <v>3033614.8799376115</v>
      </c>
      <c r="AD28" s="6">
        <f>(+$E26*$C28*10)+AD27</f>
        <v>1998251.4396858669</v>
      </c>
    </row>
    <row r="29" spans="2:30" ht="15.75" thickBot="1" x14ac:dyDescent="0.3">
      <c r="B29" s="10"/>
      <c r="C29" s="11"/>
      <c r="D29" s="11"/>
      <c r="E29" s="29"/>
      <c r="F29" s="29"/>
      <c r="G29" s="30"/>
      <c r="H29" s="30"/>
      <c r="I29" s="30"/>
      <c r="J29" s="12"/>
    </row>
    <row r="30" spans="2:30" ht="6.75" customHeight="1" x14ac:dyDescent="0.25"/>
    <row r="31" spans="2:30" ht="69" customHeight="1" x14ac:dyDescent="0.25">
      <c r="B31" s="36" t="s">
        <v>16</v>
      </c>
      <c r="C31" s="36"/>
      <c r="D31" s="36"/>
      <c r="E31" s="36"/>
      <c r="F31" s="36"/>
      <c r="G31" s="36"/>
      <c r="H31" s="36"/>
      <c r="I31" s="36"/>
      <c r="J31" s="36"/>
    </row>
    <row r="32" spans="2:30" ht="15.75" x14ac:dyDescent="0.25">
      <c r="B32" t="s">
        <v>17</v>
      </c>
    </row>
    <row r="33" spans="2:9" x14ac:dyDescent="0.25">
      <c r="B33" t="s">
        <v>18</v>
      </c>
    </row>
    <row r="34" spans="2:9" x14ac:dyDescent="0.25">
      <c r="B34" t="s">
        <v>19</v>
      </c>
    </row>
    <row r="35" spans="2:9" x14ac:dyDescent="0.25">
      <c r="B35" t="s">
        <v>20</v>
      </c>
    </row>
    <row r="37" spans="2:9" x14ac:dyDescent="0.25">
      <c r="G37" s="22">
        <f ca="1">NOW()</f>
        <v>45814.832474421295</v>
      </c>
      <c r="H37" s="22"/>
      <c r="I37" s="22"/>
    </row>
  </sheetData>
  <sheetProtection algorithmName="SHA-512" hashValue="wlGE/okovR0He42BE0OCuMpnvtRfjaLyST2QPZwszEJOMUG4dT/ANU3dS+UFbKpIAH3IYOUU4YQOAyusfSc4qw==" saltValue="E4xnnXrdDLtJi8AO9U132w==" spinCount="100000" sheet="1" objects="1" scenarios="1"/>
  <protectedRanges>
    <protectedRange sqref="C4:C5" name="Range3"/>
    <protectedRange sqref="G4:G6" name="Range2"/>
    <protectedRange sqref="E4:E5" name="Range1"/>
  </protectedRanges>
  <mergeCells count="3">
    <mergeCell ref="C7:F7"/>
    <mergeCell ref="B2:J2"/>
    <mergeCell ref="B31:J31"/>
  </mergeCells>
  <conditionalFormatting sqref="D9:D28">
    <cfRule type="cellIs" dxfId="1" priority="1" operator="greaterThan">
      <formula>+G$6</formula>
    </cfRule>
  </conditionalFormatting>
  <conditionalFormatting sqref="I9:I28">
    <cfRule type="cellIs" dxfId="0" priority="2" operator="greaterThan">
      <formula>+G$5</formula>
    </cfRule>
  </conditionalFormatting>
  <pageMargins left="0.7" right="0.7" top="0.75" bottom="0.75" header="0.3" footer="0.3"/>
  <ignoredErrors>
    <ignoredError sqref="D9:D10 D11:D28 E9:E10 E11: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DD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du Plooy</dc:creator>
  <cp:keywords/>
  <dc:description/>
  <cp:lastModifiedBy>Alex du Plooy</cp:lastModifiedBy>
  <cp:revision/>
  <dcterms:created xsi:type="dcterms:W3CDTF">2024-05-02T22:28:33Z</dcterms:created>
  <dcterms:modified xsi:type="dcterms:W3CDTF">2025-06-06T09:58:50Z</dcterms:modified>
  <cp:category/>
  <cp:contentStatus/>
</cp:coreProperties>
</file>